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autoCompressPictures="0" defaultThemeVersion="124226"/>
  <bookViews>
    <workbookView xWindow="480" yWindow="345" windowWidth="19905" windowHeight="11760"/>
  </bookViews>
  <sheets>
    <sheet name="Replacement_Calculator" sheetId="1" r:id="rId1"/>
  </sheets>
  <definedNames>
    <definedName name="_xlnm.Print_Area" localSheetId="0">Replacement_Calculator!$B$1:$K$39</definedName>
  </definedNames>
  <calcPr calcId="125725"/>
  <extLst>
    <ext xmlns:mx="http://schemas.microsoft.com/office/mac/excel/2008/main" uri="http://schemas.microsoft.com/office/mac/excel/2008/main">
      <mx:ArchID Flags="2"/>
    </ext>
  </extLst>
</workbook>
</file>

<file path=xl/calcChain.xml><?xml version="1.0" encoding="utf-8"?>
<calcChain xmlns="http://schemas.openxmlformats.org/spreadsheetml/2006/main">
  <c r="C32" i="1"/>
  <c r="C33" l="1"/>
  <c r="C37" s="1"/>
  <c r="C23"/>
  <c r="H22"/>
  <c r="H16"/>
  <c r="C12"/>
  <c r="C10"/>
  <c r="C17" s="1"/>
  <c r="H15" l="1"/>
  <c r="H14"/>
  <c r="C13" l="1"/>
  <c r="C31" s="1"/>
  <c r="C34" s="1"/>
  <c r="C38" s="1"/>
  <c r="B2" l="1"/>
  <c r="C39"/>
</calcChain>
</file>

<file path=xl/comments1.xml><?xml version="1.0" encoding="utf-8"?>
<comments xmlns="http://schemas.openxmlformats.org/spreadsheetml/2006/main">
  <authors>
    <author>klarson</author>
  </authors>
  <commentList>
    <comment ref="B14" authorId="0">
      <text>
        <r>
          <rPr>
            <b/>
            <sz val="9"/>
            <color indexed="81"/>
            <rFont val="Tahoma"/>
            <family val="2"/>
          </rPr>
          <t>klarson:</t>
        </r>
        <r>
          <rPr>
            <sz val="9"/>
            <color indexed="81"/>
            <rFont val="Tahoma"/>
            <family val="2"/>
          </rPr>
          <t xml:space="preserve">
Enter basic ration details for the heifers:
Forage lb/hd/d x price/lb
Grain lb/hd/d fed x price/lb
Bedding straw lb/hd used x price/lb</t>
        </r>
      </text>
    </comment>
    <comment ref="C17" authorId="0">
      <text>
        <r>
          <rPr>
            <b/>
            <sz val="9"/>
            <color indexed="81"/>
            <rFont val="Tahoma"/>
            <charset val="1"/>
          </rPr>
          <t>klarson:</t>
        </r>
        <r>
          <rPr>
            <sz val="9"/>
            <color indexed="81"/>
            <rFont val="Tahoma"/>
            <charset val="1"/>
          </rPr>
          <t xml:space="preserve">
Estimating $0.05 per hd per day x (Winter Feeding Days + Grazing days)</t>
        </r>
      </text>
    </comment>
    <comment ref="C19" authorId="0">
      <text>
        <r>
          <rPr>
            <b/>
            <sz val="9"/>
            <color indexed="81"/>
            <rFont val="Tahoma"/>
            <family val="2"/>
          </rPr>
          <t>klarson:</t>
        </r>
        <r>
          <rPr>
            <sz val="9"/>
            <color indexed="81"/>
            <rFont val="Tahoma"/>
            <family val="2"/>
          </rPr>
          <t xml:space="preserve">
Yardage calculation comes from determining your Cost of Production.
Guessing this number is not recommended. 
WBDC has a COP calculator available on its website at: http://www.wbdc.sk.ca/economics_current.htm#copnow</t>
        </r>
      </text>
    </comment>
    <comment ref="C20" authorId="0">
      <text>
        <r>
          <rPr>
            <b/>
            <sz val="9"/>
            <color indexed="81"/>
            <rFont val="Tahoma"/>
            <family val="2"/>
          </rPr>
          <t>klarson:</t>
        </r>
        <r>
          <rPr>
            <sz val="9"/>
            <color indexed="81"/>
            <rFont val="Tahoma"/>
            <family val="2"/>
          </rPr>
          <t xml:space="preserve">
Include if you purchased the heifers using a loan.</t>
        </r>
      </text>
    </comment>
    <comment ref="B22" authorId="0">
      <text>
        <r>
          <rPr>
            <b/>
            <sz val="9"/>
            <color indexed="81"/>
            <rFont val="Tahoma"/>
            <family val="2"/>
          </rPr>
          <t>klarson:</t>
        </r>
        <r>
          <rPr>
            <sz val="9"/>
            <color indexed="81"/>
            <rFont val="Tahoma"/>
            <family val="2"/>
          </rPr>
          <t xml:space="preserve">
What is the market value or actual price paid for grazing for the heifers?
Also enter the number of days they grazed.</t>
        </r>
      </text>
    </comment>
    <comment ref="B23" authorId="0">
      <text>
        <r>
          <rPr>
            <b/>
            <sz val="9"/>
            <color indexed="81"/>
            <rFont val="Tahoma"/>
            <family val="2"/>
          </rPr>
          <t>klarson:</t>
        </r>
        <r>
          <rPr>
            <sz val="9"/>
            <color indexed="81"/>
            <rFont val="Tahoma"/>
            <family val="2"/>
          </rPr>
          <t xml:space="preserve">
Formula: 
(Price of Bull - Salvage Value)/# Years Use
where Salvage Value is Cull Wt x Cull price
plus Annual bull feed costs
plus Semen Test &amp; Vaccinations
Divided by # heifers serviced per year</t>
        </r>
      </text>
    </comment>
    <comment ref="B29" authorId="0">
      <text>
        <r>
          <rPr>
            <b/>
            <sz val="9"/>
            <color indexed="81"/>
            <rFont val="Tahoma"/>
            <family val="2"/>
          </rPr>
          <t>klarson:</t>
        </r>
        <r>
          <rPr>
            <sz val="9"/>
            <color indexed="81"/>
            <rFont val="Tahoma"/>
            <family val="2"/>
          </rPr>
          <t xml:space="preserve">
What is your total cost for winter feed, grazing, bedding straw, salt &amp; mineral for one bull?</t>
        </r>
      </text>
    </comment>
    <comment ref="B31" authorId="0">
      <text>
        <r>
          <rPr>
            <b/>
            <sz val="9"/>
            <color indexed="81"/>
            <rFont val="Tahoma"/>
            <family val="2"/>
          </rPr>
          <t>klarson:</t>
        </r>
        <r>
          <rPr>
            <sz val="9"/>
            <color indexed="81"/>
            <rFont val="Tahoma"/>
            <family val="2"/>
          </rPr>
          <t xml:space="preserve">
Opportunity Cost + Wintering Costs + Grazing + Breeding Costs</t>
        </r>
      </text>
    </comment>
    <comment ref="B34" authorId="0">
      <text>
        <r>
          <rPr>
            <b/>
            <sz val="9"/>
            <color indexed="81"/>
            <rFont val="Tahoma"/>
            <family val="2"/>
          </rPr>
          <t>klarson:</t>
        </r>
        <r>
          <rPr>
            <sz val="9"/>
            <color indexed="81"/>
            <rFont val="Tahoma"/>
            <family val="2"/>
          </rPr>
          <t xml:space="preserve">
The bred heifers will bear the cost of developing the opens. 
Subtotal Heifer Dev Costs is divided by conception rate</t>
        </r>
      </text>
    </comment>
    <comment ref="C35" authorId="0">
      <text>
        <r>
          <rPr>
            <b/>
            <sz val="9"/>
            <color indexed="81"/>
            <rFont val="Tahoma"/>
            <charset val="1"/>
          </rPr>
          <t>klarson:</t>
        </r>
        <r>
          <rPr>
            <sz val="9"/>
            <color indexed="81"/>
            <rFont val="Tahoma"/>
            <charset val="1"/>
          </rPr>
          <t xml:space="preserve">
This will be the expected market price for next fall or whenever you will market the open heifers.</t>
        </r>
      </text>
    </comment>
    <comment ref="B37" authorId="0">
      <text>
        <r>
          <rPr>
            <b/>
            <sz val="9"/>
            <color indexed="81"/>
            <rFont val="Tahoma"/>
            <family val="2"/>
          </rPr>
          <t>klarson:</t>
        </r>
        <r>
          <rPr>
            <sz val="9"/>
            <color indexed="81"/>
            <rFont val="Tahoma"/>
            <family val="2"/>
          </rPr>
          <t xml:space="preserve">
The cost to develop bred heifers will be decreased by the estimated revenues from the sale of the opens.</t>
        </r>
      </text>
    </comment>
    <comment ref="B39" authorId="0">
      <text>
        <r>
          <rPr>
            <b/>
            <sz val="9"/>
            <color indexed="81"/>
            <rFont val="Tahoma"/>
            <family val="2"/>
          </rPr>
          <t>klarson:</t>
        </r>
        <r>
          <rPr>
            <sz val="9"/>
            <color indexed="81"/>
            <rFont val="Tahoma"/>
            <family val="2"/>
          </rPr>
          <t xml:space="preserve">
Heifer development costs excluding the opportunity cost (market value of heifer calf at weaning)</t>
        </r>
      </text>
    </comment>
  </commentList>
</comments>
</file>

<file path=xl/sharedStrings.xml><?xml version="1.0" encoding="utf-8"?>
<sst xmlns="http://schemas.openxmlformats.org/spreadsheetml/2006/main" count="75" uniqueCount="55">
  <si>
    <t>Enter your details in the cells with red font</t>
  </si>
  <si>
    <t>(THE YELLOW SHADED CELLS ARE CALCULATIONS - DO NOT EDIT)</t>
  </si>
  <si>
    <t># of Heifers being Developed</t>
  </si>
  <si>
    <t>Weaning weight of hfrs</t>
  </si>
  <si>
    <t>Weaning date</t>
  </si>
  <si>
    <t>Spring pasture turn-out date</t>
  </si>
  <si>
    <t>TOTAL WINTER FEEDING DAYS</t>
  </si>
  <si>
    <t>days</t>
  </si>
  <si>
    <t>Est. Market Value $/lb</t>
  </si>
  <si>
    <t>Opportunity Cost</t>
  </si>
  <si>
    <t>$/hd</t>
  </si>
  <si>
    <t>WINTERING COSTS</t>
  </si>
  <si>
    <t>lb/hd/d</t>
  </si>
  <si>
    <t>X</t>
  </si>
  <si>
    <t>$/lb</t>
  </si>
  <si>
    <t>Bedding Straw</t>
  </si>
  <si>
    <t xml:space="preserve">lbs total </t>
  </si>
  <si>
    <t xml:space="preserve">          Salt &amp; Mineral</t>
  </si>
  <si>
    <t xml:space="preserve">          Vet &amp; Medicine</t>
  </si>
  <si>
    <t xml:space="preserve">          Yardage/Lot Costs</t>
  </si>
  <si>
    <t>$/hd/d</t>
  </si>
  <si>
    <t>Interest (%)</t>
  </si>
  <si>
    <t xml:space="preserve">          Death Loss (%)</t>
  </si>
  <si>
    <t>GRAZING</t>
  </si>
  <si>
    <t>BREEDING COSTS</t>
  </si>
  <si>
    <t xml:space="preserve">         Price of heifer bull</t>
  </si>
  <si>
    <t xml:space="preserve">         # years used</t>
  </si>
  <si>
    <t xml:space="preserve">         Cull weight</t>
  </si>
  <si>
    <t xml:space="preserve">         Cull price</t>
  </si>
  <si>
    <t xml:space="preserve">         Annual bull feed costs</t>
  </si>
  <si>
    <t xml:space="preserve">         Semen Test &amp; Vaccinations</t>
  </si>
  <si>
    <t>SUBTOTAL HEIFER DEV COSTS</t>
  </si>
  <si>
    <t># of Opens</t>
  </si>
  <si>
    <t>ADJUST FOR CONCEPTION</t>
  </si>
  <si>
    <t>$/bred heifer</t>
  </si>
  <si>
    <t>Market price of open heifer</t>
  </si>
  <si>
    <t>lbs</t>
  </si>
  <si>
    <t>Adjust for opens</t>
  </si>
  <si>
    <t>$/bred heifer CREDIT</t>
  </si>
  <si>
    <t>Cost PER BRED HEIFER</t>
  </si>
  <si>
    <t>Heifer Development Costs</t>
  </si>
  <si>
    <t>Assumes heifers go immediately onto backgrounding diet of hay/grain</t>
  </si>
  <si>
    <t>Grain, Pellet</t>
  </si>
  <si>
    <t>Hay, Silage, etc</t>
  </si>
  <si>
    <t>Heifer conception rate (%)</t>
  </si>
  <si>
    <t>Replacement Heifer Calculator</t>
  </si>
  <si>
    <t>hd</t>
  </si>
  <si>
    <t>Estimated Weight of Opens</t>
  </si>
  <si>
    <t>Mkt Value</t>
  </si>
  <si>
    <t>or Price Paid</t>
  </si>
  <si>
    <t xml:space="preserve">         # heifers serviced per year</t>
  </si>
  <si>
    <t>hd/yr</t>
  </si>
  <si>
    <t>yrs</t>
  </si>
  <si>
    <t>BREAK-EVEN PRICE PER HEAD</t>
  </si>
  <si>
    <t>Last updated August 24, 2016</t>
  </si>
</sst>
</file>

<file path=xl/styles.xml><?xml version="1.0" encoding="utf-8"?>
<styleSheet xmlns="http://schemas.openxmlformats.org/spreadsheetml/2006/main">
  <numFmts count="6">
    <numFmt numFmtId="6" formatCode="&quot;$&quot;#,##0_);[Red]\(&quot;$&quot;#,##0\)"/>
    <numFmt numFmtId="8" formatCode="&quot;$&quot;#,##0.00_);[Red]\(&quot;$&quot;#,##0.00\)"/>
    <numFmt numFmtId="44" formatCode="_(&quot;$&quot;* #,##0.00_);_(&quot;$&quot;* \(#,##0.00\);_(&quot;$&quot;* &quot;-&quot;??_);_(@_)"/>
    <numFmt numFmtId="164" formatCode="&quot;$&quot;#,##0"/>
    <numFmt numFmtId="165" formatCode="&quot;$&quot;#,##0.00"/>
    <numFmt numFmtId="166" formatCode="_(&quot;$&quot;* #,##0.000_);_(&quot;$&quot;* \(#,##0.000\);_(&quot;$&quot;* &quot;-&quot;??_);_(@_)"/>
  </numFmts>
  <fonts count="21">
    <font>
      <sz val="11"/>
      <color theme="1"/>
      <name val="Calibri"/>
      <family val="2"/>
      <scheme val="minor"/>
    </font>
    <font>
      <sz val="11"/>
      <color theme="1"/>
      <name val="Calibri"/>
      <family val="2"/>
      <scheme val="minor"/>
    </font>
    <font>
      <sz val="11"/>
      <color rgb="FFFF0000"/>
      <name val="Calibri"/>
      <family val="2"/>
      <scheme val="minor"/>
    </font>
    <font>
      <i/>
      <sz val="16"/>
      <color rgb="FF002060"/>
      <name val="Calibri"/>
      <family val="2"/>
      <scheme val="minor"/>
    </font>
    <font>
      <i/>
      <sz val="20"/>
      <color rgb="FFFF0000"/>
      <name val="Calibri"/>
      <family val="2"/>
      <scheme val="minor"/>
    </font>
    <font>
      <b/>
      <sz val="9"/>
      <color indexed="81"/>
      <name val="Tahoma"/>
      <family val="2"/>
    </font>
    <font>
      <sz val="9"/>
      <color indexed="81"/>
      <name val="Tahoma"/>
      <family val="2"/>
    </font>
    <font>
      <i/>
      <sz val="10"/>
      <color theme="1"/>
      <name val="Calibri"/>
      <family val="2"/>
      <scheme val="minor"/>
    </font>
    <font>
      <i/>
      <sz val="24"/>
      <color rgb="FF002060"/>
      <name val="Calibri"/>
      <family val="2"/>
      <scheme val="minor"/>
    </font>
    <font>
      <i/>
      <sz val="15"/>
      <color rgb="FF002060"/>
      <name val="Calibri"/>
      <family val="2"/>
      <scheme val="minor"/>
    </font>
    <font>
      <sz val="12"/>
      <name val="Calibri"/>
      <family val="2"/>
      <scheme val="minor"/>
    </font>
    <font>
      <sz val="12"/>
      <color theme="1"/>
      <name val="Calibri"/>
      <family val="2"/>
      <scheme val="minor"/>
    </font>
    <font>
      <sz val="12"/>
      <color rgb="FFFF0000"/>
      <name val="Calibri"/>
      <family val="2"/>
      <scheme val="minor"/>
    </font>
    <font>
      <sz val="12"/>
      <color rgb="FF000000"/>
      <name val="Calibri"/>
      <family val="2"/>
      <scheme val="minor"/>
    </font>
    <font>
      <b/>
      <sz val="12"/>
      <color rgb="FF000000"/>
      <name val="Calibri"/>
      <family val="2"/>
      <scheme val="minor"/>
    </font>
    <font>
      <b/>
      <sz val="12"/>
      <name val="Calibri"/>
      <family val="2"/>
      <scheme val="minor"/>
    </font>
    <font>
      <b/>
      <sz val="12"/>
      <color theme="1"/>
      <name val="Calibri"/>
      <family val="2"/>
      <scheme val="minor"/>
    </font>
    <font>
      <sz val="8"/>
      <name val="Verdana"/>
      <family val="2"/>
    </font>
    <font>
      <i/>
      <sz val="11"/>
      <color theme="3" tint="-0.249977111117893"/>
      <name val="Calibri"/>
      <family val="2"/>
      <scheme val="minor"/>
    </font>
    <font>
      <sz val="9"/>
      <color indexed="81"/>
      <name val="Tahoma"/>
      <charset val="1"/>
    </font>
    <font>
      <b/>
      <sz val="9"/>
      <color indexed="81"/>
      <name val="Tahoma"/>
      <charset val="1"/>
    </font>
  </fonts>
  <fills count="3">
    <fill>
      <patternFill patternType="none"/>
    </fill>
    <fill>
      <patternFill patternType="gray125"/>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42">
    <xf numFmtId="0" fontId="0" fillId="0" borderId="0" xfId="0"/>
    <xf numFmtId="0" fontId="2" fillId="0" borderId="0" xfId="0" applyFont="1" applyAlignment="1">
      <alignment horizontal="center"/>
    </xf>
    <xf numFmtId="0" fontId="0" fillId="0" borderId="0" xfId="0" applyFont="1"/>
    <xf numFmtId="0" fontId="0" fillId="0" borderId="0" xfId="0" applyAlignment="1">
      <alignment horizontal="center"/>
    </xf>
    <xf numFmtId="0" fontId="3" fillId="0" borderId="0" xfId="0" applyFont="1" applyAlignment="1">
      <alignment vertical="center"/>
    </xf>
    <xf numFmtId="0" fontId="4" fillId="0" borderId="0" xfId="0" applyFont="1" applyAlignment="1">
      <alignment vertical="center"/>
    </xf>
    <xf numFmtId="0" fontId="7" fillId="0" borderId="0" xfId="0" applyFont="1"/>
    <xf numFmtId="0" fontId="8" fillId="0" borderId="0" xfId="0" applyFont="1" applyAlignment="1">
      <alignment vertical="center"/>
    </xf>
    <xf numFmtId="0" fontId="9" fillId="0" borderId="0" xfId="0" applyFont="1" applyAlignment="1">
      <alignment vertical="center"/>
    </xf>
    <xf numFmtId="0" fontId="10" fillId="2" borderId="0" xfId="0" applyFont="1" applyFill="1" applyAlignment="1">
      <alignment horizontal="left"/>
    </xf>
    <xf numFmtId="0" fontId="11" fillId="2" borderId="0" xfId="0" applyFont="1" applyFill="1"/>
    <xf numFmtId="0" fontId="11" fillId="2" borderId="0" xfId="0" applyFont="1" applyFill="1" applyAlignment="1">
      <alignment horizontal="center"/>
    </xf>
    <xf numFmtId="0" fontId="11" fillId="0" borderId="0" xfId="0" applyFont="1"/>
    <xf numFmtId="0" fontId="11" fillId="0" borderId="0" xfId="0" applyFont="1" applyAlignment="1">
      <alignment horizontal="center"/>
    </xf>
    <xf numFmtId="0" fontId="13" fillId="0" borderId="0" xfId="0" applyFont="1"/>
    <xf numFmtId="0" fontId="13" fillId="0" borderId="0" xfId="0" applyFont="1" applyAlignment="1">
      <alignment horizontal="right"/>
    </xf>
    <xf numFmtId="0" fontId="14" fillId="0" borderId="0" xfId="0" applyFont="1"/>
    <xf numFmtId="1" fontId="15" fillId="2" borderId="1" xfId="0" applyNumberFormat="1" applyFont="1" applyFill="1" applyBorder="1" applyAlignment="1">
      <alignment horizontal="center"/>
    </xf>
    <xf numFmtId="6" fontId="15" fillId="2" borderId="1" xfId="0" applyNumberFormat="1" applyFont="1" applyFill="1" applyBorder="1" applyAlignment="1">
      <alignment horizontal="center"/>
    </xf>
    <xf numFmtId="44" fontId="10" fillId="2" borderId="1" xfId="0" applyNumberFormat="1" applyFont="1" applyFill="1" applyBorder="1"/>
    <xf numFmtId="0" fontId="11" fillId="0" borderId="0" xfId="0" applyFont="1" applyBorder="1" applyAlignment="1">
      <alignment horizontal="center"/>
    </xf>
    <xf numFmtId="165" fontId="11" fillId="2" borderId="1" xfId="0" applyNumberFormat="1" applyFont="1" applyFill="1" applyBorder="1" applyAlignment="1">
      <alignment horizontal="center"/>
    </xf>
    <xf numFmtId="164" fontId="15" fillId="2" borderId="1" xfId="0" applyNumberFormat="1" applyFont="1" applyFill="1" applyBorder="1" applyAlignment="1">
      <alignment horizontal="center"/>
    </xf>
    <xf numFmtId="0" fontId="13" fillId="0" borderId="0" xfId="0" applyFont="1" applyAlignment="1"/>
    <xf numFmtId="0" fontId="14" fillId="0" borderId="0" xfId="0" applyFont="1" applyAlignment="1"/>
    <xf numFmtId="9" fontId="16" fillId="2" borderId="1" xfId="2" applyFont="1" applyFill="1" applyBorder="1" applyAlignment="1">
      <alignment horizontal="center"/>
    </xf>
    <xf numFmtId="0" fontId="13" fillId="0" borderId="0" xfId="0" applyFont="1" applyFill="1" applyBorder="1"/>
    <xf numFmtId="0" fontId="13" fillId="0" borderId="0" xfId="0" applyFont="1" applyBorder="1"/>
    <xf numFmtId="0" fontId="14" fillId="0" borderId="0" xfId="0" applyFont="1" applyBorder="1"/>
    <xf numFmtId="0" fontId="12" fillId="0" borderId="1" xfId="0" applyFont="1" applyBorder="1" applyAlignment="1" applyProtection="1">
      <alignment horizontal="center"/>
      <protection locked="0"/>
    </xf>
    <xf numFmtId="164" fontId="12" fillId="0" borderId="1" xfId="1" applyNumberFormat="1" applyFont="1" applyBorder="1" applyAlignment="1" applyProtection="1">
      <alignment horizontal="center"/>
      <protection locked="0"/>
    </xf>
    <xf numFmtId="164" fontId="12" fillId="0" borderId="1" xfId="0" applyNumberFormat="1" applyFont="1" applyBorder="1" applyAlignment="1" applyProtection="1">
      <alignment horizontal="center"/>
      <protection locked="0"/>
    </xf>
    <xf numFmtId="165" fontId="12" fillId="0" borderId="1" xfId="1" applyNumberFormat="1" applyFont="1" applyBorder="1" applyAlignment="1" applyProtection="1">
      <alignment horizontal="center"/>
      <protection locked="0"/>
    </xf>
    <xf numFmtId="9" fontId="12" fillId="0" borderId="1" xfId="2" applyFont="1" applyBorder="1" applyAlignment="1" applyProtection="1">
      <alignment horizontal="center"/>
      <protection locked="0"/>
    </xf>
    <xf numFmtId="165" fontId="12" fillId="0" borderId="1" xfId="0" applyNumberFormat="1" applyFont="1" applyBorder="1" applyAlignment="1" applyProtection="1">
      <alignment horizontal="center"/>
      <protection locked="0"/>
    </xf>
    <xf numFmtId="8" fontId="12" fillId="0" borderId="1" xfId="0" applyNumberFormat="1" applyFont="1" applyBorder="1" applyAlignment="1" applyProtection="1">
      <alignment horizontal="center"/>
      <protection locked="0"/>
    </xf>
    <xf numFmtId="15" fontId="12" fillId="0" borderId="1" xfId="0" applyNumberFormat="1" applyFont="1" applyBorder="1" applyAlignment="1" applyProtection="1">
      <alignment horizontal="center"/>
      <protection locked="0"/>
    </xf>
    <xf numFmtId="1" fontId="12" fillId="0" borderId="1" xfId="2" applyNumberFormat="1" applyFont="1" applyBorder="1" applyAlignment="1" applyProtection="1">
      <alignment horizontal="center"/>
      <protection locked="0"/>
    </xf>
    <xf numFmtId="0" fontId="11" fillId="0" borderId="0" xfId="0" applyFont="1" applyAlignment="1">
      <alignment horizontal="center" vertical="center"/>
    </xf>
    <xf numFmtId="166" fontId="12" fillId="0" borderId="1" xfId="1" applyNumberFormat="1" applyFont="1" applyBorder="1" applyAlignment="1" applyProtection="1">
      <alignment horizontal="center"/>
      <protection locked="0"/>
    </xf>
    <xf numFmtId="166" fontId="12" fillId="0" borderId="1" xfId="1" applyNumberFormat="1" applyFont="1" applyBorder="1" applyProtection="1">
      <protection locked="0"/>
    </xf>
    <xf numFmtId="0" fontId="18" fillId="0" borderId="0" xfId="0" applyFont="1" applyFill="1" applyBorder="1"/>
  </cellXfs>
  <cellStyles count="3">
    <cellStyle name="Currency" xfId="1" builtinId="4"/>
    <cellStyle name="Normal" xfId="0" builtinId="0"/>
    <cellStyle name="Percent" xfId="2" builtinId="5"/>
  </cellStyles>
  <dxfs count="0"/>
  <tableStyles count="0" defaultTableStyle="TableStyleMedium9"/>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514351</xdr:colOff>
      <xdr:row>0</xdr:row>
      <xdr:rowOff>66675</xdr:rowOff>
    </xdr:from>
    <xdr:to>
      <xdr:col>10</xdr:col>
      <xdr:colOff>85726</xdr:colOff>
      <xdr:row>0</xdr:row>
      <xdr:rowOff>821905</xdr:rowOff>
    </xdr:to>
    <xdr:pic>
      <xdr:nvPicPr>
        <xdr:cNvPr id="2" name="Picture 1" descr="WESTERNBEEF_logo_RGB_sml.png"/>
        <xdr:cNvPicPr>
          <a:picLocks noChangeAspect="1"/>
        </xdr:cNvPicPr>
      </xdr:nvPicPr>
      <xdr:blipFill>
        <a:blip xmlns:r="http://schemas.openxmlformats.org/officeDocument/2006/relationships" r:embed="rId1" cstate="print"/>
        <a:stretch>
          <a:fillRect/>
        </a:stretch>
      </xdr:blipFill>
      <xdr:spPr>
        <a:xfrm>
          <a:off x="5162551" y="66675"/>
          <a:ext cx="2228850" cy="755230"/>
        </a:xfrm>
        <a:prstGeom prst="rect">
          <a:avLst/>
        </a:prstGeom>
      </xdr:spPr>
    </xdr:pic>
    <xdr:clientData/>
  </xdr:twoCellAnchor>
  <xdr:twoCellAnchor>
    <xdr:from>
      <xdr:col>0</xdr:col>
      <xdr:colOff>266699</xdr:colOff>
      <xdr:row>2</xdr:row>
      <xdr:rowOff>12699</xdr:rowOff>
    </xdr:from>
    <xdr:to>
      <xdr:col>10</xdr:col>
      <xdr:colOff>409574</xdr:colOff>
      <xdr:row>3</xdr:row>
      <xdr:rowOff>63500</xdr:rowOff>
    </xdr:to>
    <xdr:sp macro="" textlink="">
      <xdr:nvSpPr>
        <xdr:cNvPr id="3" name="TextBox 2"/>
        <xdr:cNvSpPr txBox="1"/>
      </xdr:nvSpPr>
      <xdr:spPr>
        <a:xfrm>
          <a:off x="266699" y="1282699"/>
          <a:ext cx="8474075" cy="200660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i="1">
              <a:solidFill>
                <a:schemeClr val="tx1">
                  <a:lumMod val="50000"/>
                  <a:lumOff val="50000"/>
                </a:schemeClr>
              </a:solidFill>
            </a:rPr>
            <a:t>This basic calculator will help you calculate</a:t>
          </a:r>
          <a:r>
            <a:rPr lang="en-US" sz="1100" i="1" baseline="0">
              <a:solidFill>
                <a:schemeClr val="tx1">
                  <a:lumMod val="50000"/>
                  <a:lumOff val="50000"/>
                </a:schemeClr>
              </a:solidFill>
            </a:rPr>
            <a:t> the cost to develop replacement heifers. The largest cost for replacement heifers is the opportunity cost (their market value at weaning) when you chose to retain them rather than sell them as a weaned calf. </a:t>
          </a:r>
        </a:p>
        <a:p>
          <a:endParaRPr lang="en-US" sz="1100" i="1" baseline="0">
            <a:solidFill>
              <a:schemeClr val="tx1">
                <a:lumMod val="50000"/>
                <a:lumOff val="50000"/>
              </a:schemeClr>
            </a:solidFill>
          </a:endParaRPr>
        </a:p>
        <a:p>
          <a:r>
            <a:rPr lang="en-US" sz="1100" i="1" baseline="0">
              <a:solidFill>
                <a:schemeClr val="tx1">
                  <a:lumMod val="50000"/>
                  <a:lumOff val="50000"/>
                </a:schemeClr>
              </a:solidFill>
            </a:rPr>
            <a:t>To use the calculator, simply fill in your numbers in all the cells with red font. The yellow-shaded cells contain calculations/formulas, they have been protected to avoid accidental changes/deletions.</a:t>
          </a:r>
        </a:p>
        <a:p>
          <a:endParaRPr lang="en-US" sz="1100" i="1" baseline="0">
            <a:solidFill>
              <a:schemeClr val="tx1">
                <a:lumMod val="50000"/>
                <a:lumOff val="50000"/>
              </a:schemeClr>
            </a:solidFill>
          </a:endParaRPr>
        </a:p>
        <a:p>
          <a:r>
            <a:rPr lang="en-US" sz="1100" i="1" baseline="0">
              <a:solidFill>
                <a:schemeClr val="tx1">
                  <a:lumMod val="50000"/>
                  <a:lumOff val="50000"/>
                </a:schemeClr>
              </a:solidFill>
            </a:rPr>
            <a:t>Please also read the WBDC fact sheet on the cost to raise replacements found on WBDC's website at: http://www.wbdc.sk.ca/pdfs/fact_sheets/2012/2012.06_Raising_Replacements_WhatistheCost.pdf</a:t>
          </a:r>
        </a:p>
        <a:p>
          <a:endParaRPr lang="en-US" sz="1100" i="1" baseline="0">
            <a:solidFill>
              <a:schemeClr val="tx1">
                <a:lumMod val="50000"/>
                <a:lumOff val="50000"/>
              </a:schemeClr>
            </a:solidFill>
          </a:endParaRPr>
        </a:p>
        <a:p>
          <a:r>
            <a:rPr lang="en-US" sz="1100" i="1" baseline="0">
              <a:solidFill>
                <a:schemeClr val="tx1">
                  <a:lumMod val="50000"/>
                  <a:lumOff val="50000"/>
                </a:schemeClr>
              </a:solidFill>
            </a:rPr>
            <a:t>Disclaimer: This calculator is provided without warranty on an "as is" basis. WBDC (a division of PAMI) assumes no liability or responsibility with respect to loss or damage caused by or alleged to be caused by the use of this calculator.</a:t>
          </a:r>
          <a:endParaRPr lang="en-US" sz="1100" i="1">
            <a:solidFill>
              <a:schemeClr val="tx1">
                <a:lumMod val="50000"/>
                <a:lumOff val="50000"/>
              </a:schemeClr>
            </a:solidFill>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sheetPr published="0" enableFormatConditionsCalculation="0">
    <pageSetUpPr fitToPage="1"/>
  </sheetPr>
  <dimension ref="B1:H41"/>
  <sheetViews>
    <sheetView showGridLines="0" tabSelected="1" workbookViewId="0">
      <selection activeCell="C6" sqref="C6"/>
    </sheetView>
  </sheetViews>
  <sheetFormatPr defaultColWidth="8.85546875" defaultRowHeight="15"/>
  <cols>
    <col min="1" max="1" width="5.140625" customWidth="1"/>
    <col min="2" max="2" width="30.85546875" customWidth="1"/>
    <col min="3" max="3" width="16.85546875" style="1" customWidth="1"/>
    <col min="4" max="4" width="8.28515625" style="2" customWidth="1"/>
    <col min="5" max="5" width="4" style="3" customWidth="1"/>
    <col min="6" max="6" width="10.28515625" customWidth="1"/>
    <col min="8" max="8" width="12.140625" customWidth="1"/>
  </cols>
  <sheetData>
    <row r="1" spans="2:8" ht="69" customHeight="1">
      <c r="B1" s="7" t="s">
        <v>45</v>
      </c>
    </row>
    <row r="2" spans="2:8" ht="31.5" customHeight="1">
      <c r="B2" s="8" t="str">
        <f>"Based on the details provided, your bred replacement heifers need to sell for $"&amp;ROUNDUP(C38,0)&amp;"/head"</f>
        <v>Based on the details provided, your bred replacement heifers need to sell for $1524/head</v>
      </c>
    </row>
    <row r="3" spans="2:8" ht="153.94999999999999" customHeight="1">
      <c r="B3" s="4"/>
    </row>
    <row r="4" spans="2:8" ht="34.5" customHeight="1">
      <c r="B4" s="5" t="s">
        <v>0</v>
      </c>
    </row>
    <row r="5" spans="2:8" s="12" customFormat="1" ht="15.75">
      <c r="B5" s="9" t="s">
        <v>1</v>
      </c>
      <c r="C5" s="9"/>
      <c r="D5" s="10"/>
      <c r="E5" s="11"/>
      <c r="F5" s="10"/>
      <c r="G5" s="10"/>
      <c r="H5" s="10"/>
    </row>
    <row r="6" spans="2:8" s="12" customFormat="1" ht="20.25" customHeight="1">
      <c r="B6" s="12" t="s">
        <v>2</v>
      </c>
      <c r="C6" s="29">
        <v>50</v>
      </c>
      <c r="E6" s="13"/>
    </row>
    <row r="7" spans="2:8" s="12" customFormat="1" ht="20.25" customHeight="1">
      <c r="B7" s="14" t="s">
        <v>3</v>
      </c>
      <c r="C7" s="29">
        <v>550</v>
      </c>
      <c r="D7" s="15"/>
      <c r="E7" s="13"/>
    </row>
    <row r="8" spans="2:8" s="12" customFormat="1" ht="20.25" customHeight="1">
      <c r="B8" s="14" t="s">
        <v>4</v>
      </c>
      <c r="C8" s="36">
        <v>42675</v>
      </c>
      <c r="D8" s="6" t="s">
        <v>41</v>
      </c>
      <c r="E8" s="13"/>
    </row>
    <row r="9" spans="2:8" s="12" customFormat="1" ht="20.25" customHeight="1">
      <c r="B9" s="14" t="s">
        <v>5</v>
      </c>
      <c r="C9" s="36">
        <v>42887</v>
      </c>
      <c r="D9" s="14"/>
      <c r="E9" s="13"/>
    </row>
    <row r="10" spans="2:8" s="12" customFormat="1" ht="20.25" customHeight="1">
      <c r="B10" s="16" t="s">
        <v>6</v>
      </c>
      <c r="C10" s="17">
        <f>C9-C8</f>
        <v>212</v>
      </c>
      <c r="D10" s="14" t="s">
        <v>7</v>
      </c>
      <c r="E10" s="13"/>
    </row>
    <row r="11" spans="2:8" s="12" customFormat="1" ht="20.25" customHeight="1">
      <c r="B11" s="14" t="s">
        <v>8</v>
      </c>
      <c r="C11" s="35">
        <v>1.7529999999999999</v>
      </c>
      <c r="D11" s="14"/>
      <c r="E11" s="13"/>
    </row>
    <row r="12" spans="2:8" s="12" customFormat="1" ht="20.25" customHeight="1">
      <c r="B12" s="14" t="s">
        <v>9</v>
      </c>
      <c r="C12" s="18">
        <f>C7*C11</f>
        <v>964.15</v>
      </c>
      <c r="D12" s="14" t="s">
        <v>10</v>
      </c>
      <c r="E12" s="13"/>
      <c r="F12" s="12" t="s">
        <v>48</v>
      </c>
    </row>
    <row r="13" spans="2:8" s="12" customFormat="1" ht="20.25" customHeight="1">
      <c r="B13" s="16" t="s">
        <v>11</v>
      </c>
      <c r="C13" s="18">
        <f>H14+H15+H16+C17+C18+(C19*C10)+(C20/365*C10*(C7*C11))+(C21*C6*(C7*C11)/C6)</f>
        <v>368.80549999999999</v>
      </c>
      <c r="D13" s="14" t="s">
        <v>10</v>
      </c>
      <c r="E13" s="13"/>
      <c r="F13" s="38" t="s">
        <v>49</v>
      </c>
      <c r="H13" s="13" t="s">
        <v>10</v>
      </c>
    </row>
    <row r="14" spans="2:8" s="12" customFormat="1" ht="20.25" customHeight="1">
      <c r="B14" s="15" t="s">
        <v>43</v>
      </c>
      <c r="C14" s="29">
        <v>12</v>
      </c>
      <c r="D14" s="12" t="s">
        <v>12</v>
      </c>
      <c r="E14" s="13" t="s">
        <v>13</v>
      </c>
      <c r="F14" s="39">
        <v>3.5999999999999997E-2</v>
      </c>
      <c r="G14" s="12" t="s">
        <v>14</v>
      </c>
      <c r="H14" s="19">
        <f>C14*C10*F14</f>
        <v>91.583999999999989</v>
      </c>
    </row>
    <row r="15" spans="2:8" s="12" customFormat="1" ht="20.25" customHeight="1">
      <c r="B15" s="15" t="s">
        <v>42</v>
      </c>
      <c r="C15" s="29">
        <v>3</v>
      </c>
      <c r="D15" s="12" t="s">
        <v>12</v>
      </c>
      <c r="E15" s="13" t="s">
        <v>13</v>
      </c>
      <c r="F15" s="40">
        <v>0.08</v>
      </c>
      <c r="G15" s="12" t="s">
        <v>14</v>
      </c>
      <c r="H15" s="19">
        <f>C15*C10*F15</f>
        <v>50.88</v>
      </c>
    </row>
    <row r="16" spans="2:8" s="12" customFormat="1" ht="20.25" customHeight="1">
      <c r="B16" s="15" t="s">
        <v>15</v>
      </c>
      <c r="C16" s="29">
        <v>700</v>
      </c>
      <c r="D16" s="14" t="s">
        <v>16</v>
      </c>
      <c r="E16" s="13" t="s">
        <v>13</v>
      </c>
      <c r="F16" s="40">
        <v>0.02</v>
      </c>
      <c r="G16" s="12" t="s">
        <v>14</v>
      </c>
      <c r="H16" s="19">
        <f>C16*F16</f>
        <v>14</v>
      </c>
    </row>
    <row r="17" spans="2:8" s="12" customFormat="1" ht="20.25" customHeight="1">
      <c r="B17" s="15" t="s">
        <v>17</v>
      </c>
      <c r="C17" s="30">
        <f>0.05*(C10+F22)</f>
        <v>18.100000000000001</v>
      </c>
      <c r="D17" s="14" t="s">
        <v>10</v>
      </c>
      <c r="E17" s="13"/>
    </row>
    <row r="18" spans="2:8" s="12" customFormat="1" ht="20.25" customHeight="1">
      <c r="B18" s="15" t="s">
        <v>18</v>
      </c>
      <c r="C18" s="31">
        <v>15</v>
      </c>
      <c r="D18" s="14" t="s">
        <v>10</v>
      </c>
      <c r="E18" s="13"/>
    </row>
    <row r="19" spans="2:8" s="12" customFormat="1" ht="20.25" customHeight="1">
      <c r="B19" s="15" t="s">
        <v>19</v>
      </c>
      <c r="C19" s="32">
        <v>0.8</v>
      </c>
      <c r="D19" s="14" t="s">
        <v>20</v>
      </c>
      <c r="E19" s="13"/>
    </row>
    <row r="20" spans="2:8" s="12" customFormat="1" ht="20.25" customHeight="1">
      <c r="B20" s="15" t="s">
        <v>21</v>
      </c>
      <c r="C20" s="33">
        <v>0</v>
      </c>
      <c r="E20" s="13"/>
    </row>
    <row r="21" spans="2:8" s="12" customFormat="1" ht="20.25" customHeight="1">
      <c r="B21" s="15" t="s">
        <v>22</v>
      </c>
      <c r="C21" s="33">
        <v>0.01</v>
      </c>
      <c r="D21" s="14"/>
      <c r="E21" s="13"/>
      <c r="H21" s="20" t="s">
        <v>10</v>
      </c>
    </row>
    <row r="22" spans="2:8" s="12" customFormat="1" ht="20.25" customHeight="1">
      <c r="B22" s="16" t="s">
        <v>23</v>
      </c>
      <c r="C22" s="34">
        <v>0.8</v>
      </c>
      <c r="D22" s="14" t="s">
        <v>20</v>
      </c>
      <c r="E22" s="13" t="s">
        <v>13</v>
      </c>
      <c r="F22" s="29">
        <v>150</v>
      </c>
      <c r="G22" s="12" t="s">
        <v>7</v>
      </c>
      <c r="H22" s="21">
        <f>C22*F22</f>
        <v>120</v>
      </c>
    </row>
    <row r="23" spans="2:8" s="12" customFormat="1" ht="20.25" customHeight="1">
      <c r="B23" s="16" t="s">
        <v>24</v>
      </c>
      <c r="C23" s="22">
        <f>(C24-(C27*C28))/C26/C25+((C29+C30)/C25)</f>
        <v>65.25</v>
      </c>
      <c r="E23" s="13"/>
    </row>
    <row r="24" spans="2:8" s="12" customFormat="1" ht="20.25" customHeight="1">
      <c r="B24" s="14" t="s">
        <v>25</v>
      </c>
      <c r="C24" s="31">
        <v>5000</v>
      </c>
      <c r="E24" s="13"/>
    </row>
    <row r="25" spans="2:8" s="12" customFormat="1" ht="20.25" customHeight="1">
      <c r="B25" s="14" t="s">
        <v>50</v>
      </c>
      <c r="C25" s="29">
        <v>20</v>
      </c>
      <c r="D25" s="12" t="s">
        <v>51</v>
      </c>
      <c r="E25" s="13"/>
    </row>
    <row r="26" spans="2:8" s="12" customFormat="1" ht="20.25" customHeight="1">
      <c r="B26" s="14" t="s">
        <v>26</v>
      </c>
      <c r="C26" s="29">
        <v>4</v>
      </c>
      <c r="D26" s="12" t="s">
        <v>52</v>
      </c>
      <c r="E26" s="13"/>
    </row>
    <row r="27" spans="2:8" s="12" customFormat="1" ht="20.25" customHeight="1">
      <c r="B27" s="14" t="s">
        <v>27</v>
      </c>
      <c r="C27" s="29">
        <v>1900</v>
      </c>
      <c r="D27" s="12" t="s">
        <v>36</v>
      </c>
      <c r="E27" s="13"/>
    </row>
    <row r="28" spans="2:8" s="12" customFormat="1" ht="20.25" customHeight="1">
      <c r="B28" s="14" t="s">
        <v>28</v>
      </c>
      <c r="C28" s="34">
        <v>1.2</v>
      </c>
      <c r="D28" s="12" t="s">
        <v>14</v>
      </c>
      <c r="E28" s="13"/>
    </row>
    <row r="29" spans="2:8" s="12" customFormat="1" ht="20.25" customHeight="1">
      <c r="B29" s="14" t="s">
        <v>29</v>
      </c>
      <c r="C29" s="31">
        <v>500</v>
      </c>
      <c r="D29" s="12" t="s">
        <v>10</v>
      </c>
      <c r="E29" s="13"/>
    </row>
    <row r="30" spans="2:8" s="12" customFormat="1" ht="20.25" customHeight="1">
      <c r="B30" s="14" t="s">
        <v>30</v>
      </c>
      <c r="C30" s="31">
        <v>125</v>
      </c>
      <c r="D30" s="12" t="s">
        <v>10</v>
      </c>
      <c r="E30" s="13"/>
    </row>
    <row r="31" spans="2:8" s="12" customFormat="1" ht="20.25" customHeight="1">
      <c r="B31" s="16" t="s">
        <v>31</v>
      </c>
      <c r="C31" s="18">
        <f>C12+C13+C23+H22</f>
        <v>1518.2055</v>
      </c>
      <c r="D31" s="14" t="s">
        <v>10</v>
      </c>
      <c r="E31" s="13"/>
    </row>
    <row r="32" spans="2:8" s="12" customFormat="1" ht="20.25" customHeight="1">
      <c r="B32" s="23" t="s">
        <v>32</v>
      </c>
      <c r="C32" s="37">
        <f>50*0.1</f>
        <v>5</v>
      </c>
      <c r="D32" s="12" t="s">
        <v>46</v>
      </c>
      <c r="E32" s="13"/>
    </row>
    <row r="33" spans="2:5" s="12" customFormat="1" ht="20.25" customHeight="1">
      <c r="B33" s="24" t="s">
        <v>44</v>
      </c>
      <c r="C33" s="25">
        <f>(C6-C32)/C6</f>
        <v>0.9</v>
      </c>
      <c r="E33" s="13"/>
    </row>
    <row r="34" spans="2:5" s="12" customFormat="1" ht="20.25" customHeight="1">
      <c r="B34" s="16" t="s">
        <v>33</v>
      </c>
      <c r="C34" s="18">
        <f>C31/C33</f>
        <v>1686.895</v>
      </c>
      <c r="D34" s="14" t="s">
        <v>34</v>
      </c>
      <c r="E34" s="13"/>
    </row>
    <row r="35" spans="2:5" s="12" customFormat="1" ht="20.25" customHeight="1">
      <c r="B35" s="14" t="s">
        <v>35</v>
      </c>
      <c r="C35" s="34">
        <v>1.55</v>
      </c>
      <c r="D35" s="14" t="s">
        <v>14</v>
      </c>
      <c r="E35" s="13"/>
    </row>
    <row r="36" spans="2:5" s="12" customFormat="1" ht="20.25" customHeight="1">
      <c r="B36" s="14" t="s">
        <v>47</v>
      </c>
      <c r="C36" s="29">
        <v>950</v>
      </c>
      <c r="D36" s="26" t="s">
        <v>36</v>
      </c>
      <c r="E36" s="13"/>
    </row>
    <row r="37" spans="2:5" s="12" customFormat="1" ht="20.25" customHeight="1">
      <c r="B37" s="16" t="s">
        <v>37</v>
      </c>
      <c r="C37" s="22">
        <f>(C32*C35*C36)/(C33*C6)</f>
        <v>163.61111111111111</v>
      </c>
      <c r="D37" s="27" t="s">
        <v>38</v>
      </c>
      <c r="E37" s="13"/>
    </row>
    <row r="38" spans="2:5" s="12" customFormat="1" ht="20.25" customHeight="1">
      <c r="B38" s="16" t="s">
        <v>39</v>
      </c>
      <c r="C38" s="18">
        <f>C34-C37</f>
        <v>1523.2838888888889</v>
      </c>
      <c r="D38" s="12" t="s">
        <v>53</v>
      </c>
      <c r="E38" s="13"/>
    </row>
    <row r="39" spans="2:5" s="12" customFormat="1" ht="20.25" customHeight="1">
      <c r="B39" s="28" t="s">
        <v>40</v>
      </c>
      <c r="C39" s="18">
        <f>C38-C12</f>
        <v>559.13388888888892</v>
      </c>
      <c r="D39" s="26" t="s">
        <v>34</v>
      </c>
      <c r="E39" s="13"/>
    </row>
    <row r="41" spans="2:5">
      <c r="B41" s="41" t="s">
        <v>54</v>
      </c>
    </row>
  </sheetData>
  <sheetProtection sheet="1" objects="1" scenarios="1"/>
  <phoneticPr fontId="17" type="noConversion"/>
  <pageMargins left="0.7" right="0.7" top="0.75" bottom="0.75" header="0.3" footer="0.3"/>
  <pageSetup scale="71" orientation="portrait" horizontalDpi="0" verticalDpi="0" r:id="rId1"/>
  <drawing r:id="rId2"/>
  <legacyDrawing r:id="rId3"/>
  <extLst>
    <ext xmlns:mx="http://schemas.microsoft.com/office/mac/excel/2008/main" uri="http://schemas.microsoft.com/office/mac/excel/2008/main">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Replacement_Calculator</vt:lpstr>
      <vt:lpstr>Replacement_Calculator!Print_Area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klarson</dc:creator>
  <cp:lastModifiedBy>klarson</cp:lastModifiedBy>
  <cp:lastPrinted>2016-08-24T14:46:04Z</cp:lastPrinted>
  <dcterms:created xsi:type="dcterms:W3CDTF">2014-09-18T21:27:38Z</dcterms:created>
  <dcterms:modified xsi:type="dcterms:W3CDTF">2016-08-24T14:46:15Z</dcterms:modified>
</cp:coreProperties>
</file>